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3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F54" i="7" l="1"/>
  <c r="E54" i="7"/>
  <c r="A54" i="7"/>
  <c r="B54" i="7"/>
  <c r="C46" i="7"/>
  <c r="C40" i="7"/>
  <c r="G54" i="7" s="1"/>
  <c r="D38" i="7"/>
  <c r="D39" i="7"/>
  <c r="B40" i="7"/>
  <c r="B41" i="7" s="1"/>
  <c r="C54" i="7" l="1"/>
  <c r="D40" i="7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CG124" i="5" l="1"/>
  <c r="R124" i="5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C32" i="10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7" i="9"/>
  <c r="F18" i="9"/>
  <c r="F19" i="9"/>
  <c r="F20" i="9"/>
  <c r="F21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E29" i="9"/>
  <c r="F27" i="9" s="1"/>
  <c r="F29" i="9" s="1"/>
  <c r="C15" i="7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F16" i="9" l="1"/>
  <c r="F15" i="9"/>
  <c r="F22" i="9" s="1"/>
  <c r="C32" i="7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N36" i="16" s="1"/>
  <c r="F25" i="14"/>
  <c r="F26" i="15"/>
  <c r="E26" i="15"/>
  <c r="N26" i="15" s="1"/>
  <c r="D28" i="10"/>
  <c r="L25" i="15"/>
  <c r="L27" i="15" s="1"/>
  <c r="D27" i="15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24" i="10" l="1"/>
  <c r="D26" i="10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N27" i="15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<sst xmlns="http://schemas.openxmlformats.org/spreadsheetml/2006/main" count="888" uniqueCount="433">
  <si>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</si>
  <si>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</si>
  <si>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</si>
  <si>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</si>
  <si>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</si>
  <si>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</si>
  <si>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</si>
  <si>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</si>
  <si>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</si>
  <si>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</si>
  <si>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</si>
  <si>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</si>
  <si>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</si>
  <si>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</si>
  <si>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</si>
  <si>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</si>
  <si>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</si>
  <si>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</si>
  <si>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</si>
  <si>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</si>
  <si>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</si>
  <si>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</si>
  <si>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</si>
  <si>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</si>
  <si>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</si>
  <si>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</si>
  <si>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</si>
  <si>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</si>
  <si>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</si>
  <si>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</si>
  <si>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</si>
  <si>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</si>
  <si>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</si>
  <si>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</si>
  <si>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</si>
  <si>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</si>
  <si>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</si>
  <si>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</si>
  <si>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</si>
  <si>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</si>
  <si>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</si>
  <si>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</si>
  <si>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</si>
  <si>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</si>
  <si>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</si>
  <si>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</si>
  <si>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</si>
  <si>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</si>
  <si>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</si>
  <si>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</si>
  <si>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</si>
  <si>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</si>
  <si>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</si>
  <si>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</si>
  <si>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</si>
  <si>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</si>
  <si>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</si>
  <si>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</si>
  <si>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</si>
  <si>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</si>
  <si>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</si>
  <si>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</si>
  <si>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</si>
  <si>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</si>
  <si>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</si>
  <si>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</si>
  <si>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</si>
  <si>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</si>
  <si>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</si>
  <si>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</si>
  <si>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</si>
  <si>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</si>
  <si>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</si>
  <si>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</si>
  <si>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</si>
  <si>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</si>
  <si>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</si>
  <si>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</si>
  <si>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</si>
  <si>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</si>
  <si>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</si>
  <si>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</si>
  <si>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</si>
  <si>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</si>
  <si>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</si>
  <si>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</si>
  <si>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</si>
  <si>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</si>
  <si>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</si>
  <si>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</si>
  <si>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</si>
  <si>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</si>
  <si>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</si>
  <si>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</si>
  <si>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</si>
  <si>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</si>
  <si>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</si>
  <si>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</si>
  <si>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</si>
  <si>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</si>
  <si>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</si>
  <si>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</si>
  <si>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</si>
  <si>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</si>
  <si>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</si>
  <si>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</si>
  <si>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</si>
  <si>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</si>
  <si>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</si>
  <si>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</si>
  <si>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</si>
  <si>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</si>
  <si>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</si>
  <si>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</si>
  <si>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</si>
  <si>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</si>
  <si>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</si>
  <si>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</si>
  <si>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</si>
  <si>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</si>
  <si>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</si>
  <si>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</si>
  <si>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</si>
  <si>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</si>
  <si>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</si>
  <si>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</si>
  <si>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</si>
  <si>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</si>
  <si>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</si>
  <si>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</si>
  <si>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</si>
  <si>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</si>
  <si>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</si>
  <si>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</si>
  <si>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</si>
  <si>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</si>
  <si>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</si>
  <si>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</si>
  <si>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</si>
  <si>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</si>
  <si>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</si>
  <si>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</si>
  <si>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</si>
  <si>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</si>
  <si>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</si>
  <si>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</si>
  <si>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</si>
  <si>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</si>
  <si>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</si>
  <si>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</si>
  <si>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</si>
  <si>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</si>
  <si>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</si>
  <si>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</si>
  <si>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</si>
  <si>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</si>
  <si>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</si>
  <si>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</si>
  <si>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</si>
  <si>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</si>
  <si>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</si>
  <si>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</si>
  <si>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</si>
  <si>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</si>
  <si>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</si>
  <si>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</si>
  <si>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</si>
  <si>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</si>
  <si>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</si>
  <si>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</si>
  <si>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</si>
  <si>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</si>
  <si>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</si>
  <si>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</si>
  <si>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</si>
  <si>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</si>
  <si>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</si>
  <si>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</si>
  <si>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</si>
  <si>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</si>
  <si>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</si>
  <si>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</si>
  <si>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</si>
  <si>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</si>
  <si>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</si>
  <si>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</si>
  <si>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</si>
  <si>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</si>
  <si>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</si>
  <si>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</si>
  <si>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</si>
  <si>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</si>
  <si>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</si>
  <si>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</si>
  <si>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</si>
  <si>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</si>
  <si>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</si>
  <si>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</si>
  <si>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</si>
  <si>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</si>
  <si>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</si>
  <si>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</si>
  <si>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</si>
  <si>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</si>
  <si>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</si>
  <si>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</si>
  <si>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</si>
  <si>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</si>
  <si>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</si>
  <si>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</si>
  <si>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</si>
  <si>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</si>
  <si>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</si>
  <si>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</si>
  <si>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</si>
  <si>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</si>
  <si>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</si>
  <si>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</si>
  <si>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</si>
  <si>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</si>
  <si>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</si>
  <si>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</si>
  <si>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</si>
  <si>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</si>
  <si>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</si>
  <si>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</si>
  <si>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</si>
  <si>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</si>
  <si>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</si>
  <si>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</si>
  <si>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</si>
  <si>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</si>
  <si>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</si>
  <si>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</si>
  <si>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</si>
  <si>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</si>
  <si>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</si>
  <si>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</si>
  <si>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</si>
  <si>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</si>
  <si>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</si>
  <si>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</si>
  <si>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</si>
  <si>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</si>
  <si>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</si>
  <si>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</si>
  <si>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</si>
  <si>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</si>
  <si>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</si>
  <si>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</si>
  <si>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</si>
  <si>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</si>
  <si>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</si>
  <si>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</si>
  <si>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</si>
  <si>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</si>
  <si>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</si>
  <si>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</si>
  <si>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</si>
  <si>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</si>
  <si>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</si>
  <si>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</si>
  <si>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</si>
  <si>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</si>
  <si>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</si>
  <si>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</si>
  <si>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</si>
  <si>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</si>
  <si>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</si>
  <si>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</si>
  <si>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</si>
  <si>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</si>
  <si>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</si>
  <si>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</si>
  <si>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</si>
  <si>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</si>
  <si>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</si>
  <si>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</si>
  <si>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</si>
  <si>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</si>
  <si>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</si>
  <si>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</si>
  <si>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</si>
  <si>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</si>
  <si>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</si>
  <si>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</si>
  <si>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</si>
  <si>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</si>
  <si>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</si>
  <si>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</si>
  <si>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</si>
  <si>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</si>
  <si>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</si>
  <si>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</si>
  <si>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</si>
  <si>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</si>
  <si>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</si>
  <si>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</si>
  <si>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</si>
  <si>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</si>
  <si>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</si>
  <si>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</si>
  <si>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</si>
  <si>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</si>
  <si>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</si>
  <si>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</si>
  <si>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</si>
  <si>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</si>
  <si>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</si>
  <si>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</si>
  <si>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</si>
  <si>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</si>
  <si>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</si>
  <si>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</si>
  <si>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</si>
  <si>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</si>
  <si>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</si>
  <si>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</si>
  <si>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</si>
  <si>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</si>
  <si>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</si>
  <si>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</si>
  <si>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</si>
  <si>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</si>
  <si>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</si>
  <si>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</si>
  <si>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</si>
  <si>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</si>
  <si>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</si>
  <si>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</si>
  <si>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</si>
  <si>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</si>
  <si>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</si>
  <si>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</si>
  <si>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</si>
  <si>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</si>
  <si>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</si>
  <si>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</si>
  <si>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</si>
  <si>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</si>
  <si>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</si>
  <si>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</si>
  <si>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</si>
  <si>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</si>
  <si>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</si>
  <si>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</si>
  <si>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</si>
  <si>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</si>
  <si>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</si>
  <si>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</si>
  <si>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</si>
  <si>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</si>
  <si>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</si>
  <si>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</si>
  <si>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</si>
  <si>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</si>
  <si>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</si>
  <si>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</si>
  <si>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</si>
  <si>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</si>
  <si>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</si>
  <si>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</si>
  <si>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</si>
  <si>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</si>
  <si>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</si>
  <si>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</si>
  <si>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</si>
  <si>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</si>
  <si>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</si>
  <si>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</si>
  <si>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</si>
  <si>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</si>
  <si>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</si>
  <si>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</si>
  <si>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</si>
  <si>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</si>
  <si>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</si>
  <si>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</si>
  <si>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</si>
  <si>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</si>
  <si>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</si>
  <si>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</si>
  <si>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</si>
  <si>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</si>
  <si>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</si>
  <si>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</si>
  <si>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</si>
  <si>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</si>
  <si>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</si>
  <si>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</si>
  <si>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</si>
  <si>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</si>
  <si>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</si>
  <si>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</si>
  <si>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</si>
  <si>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</si>
  <si>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</si>
  <si>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</si>
  <si>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</si>
  <si>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</si>
  <si>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</si>
  <si>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</si>
  <si>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</si>
  <si>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</si>
  <si>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</si>
  <si>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</si>
  <si>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</si>
  <si>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</si>
  <si>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</si>
  <si>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</si>
  <si>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</si>
  <si>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</si>
  <si>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</si>
  <si>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</si>
  <si>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</si>
  <si>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</si>
  <si>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</si>
  <si>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</si>
  <si>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</si>
  <si>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</si>
  <si>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</si>
  <si>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</si>
  <si>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</si>
  <si>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</si>
  <si>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</si>
  <si>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014</t>
  </si>
  <si>
    <t>Center for Veterinary Health Sciences</t>
  </si>
  <si>
    <t>Institution Name:   Center for Veterinary Health Sciences</t>
  </si>
  <si>
    <t>Institution Name:    Center for Veterinary Health Sciences</t>
  </si>
  <si>
    <t>Institution:   Center for Veterinary Health Sciences</t>
  </si>
  <si>
    <t xml:space="preserve">  Institution:   Center for Veterinary Health Sciences</t>
  </si>
  <si>
    <t xml:space="preserve"> 014    Center for Veterinary Health Sciences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</si>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</sst>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220000</v>
      </c>
      <c r="C16" s="134">
        <f t="shared" ref="C16:C34" si="0">B16/B$36</f>
        <v>0.02</v>
      </c>
      <c r="E16" s="258"/>
    </row>
    <row r="17" spans="1:5" ht="16.5" customHeight="1">
      <c r="A17" s="245" t="s">
        <v>203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82</v>
      </c>
      <c r="B18" s="177">
        <v>737000</v>
      </c>
      <c r="C18" s="134">
        <f t="shared" si="0"/>
        <v>6.7000000000000004E-2</v>
      </c>
      <c r="E18" s="258"/>
    </row>
    <row r="19" spans="1:5" ht="16.5" customHeight="1">
      <c r="A19" s="245" t="s">
        <v>80</v>
      </c>
      <c r="B19" s="177">
        <v>0</v>
      </c>
      <c r="C19" s="134">
        <f t="shared" si="0"/>
        <v>0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0</v>
      </c>
      <c r="C21" s="134">
        <f t="shared" si="0"/>
        <v>0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0</v>
      </c>
      <c r="C23" s="134">
        <f t="shared" si="0"/>
        <v>0</v>
      </c>
      <c r="E23" s="258"/>
    </row>
    <row r="24" spans="1:5" ht="16.5" customHeight="1">
      <c r="A24" s="245" t="s">
        <v>255</v>
      </c>
      <c r="B24" s="177">
        <v>0</v>
      </c>
      <c r="C24" s="134">
        <f t="shared" si="0"/>
        <v>0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2860000</v>
      </c>
      <c r="C26" s="134">
        <f t="shared" si="0"/>
        <v>0.26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1460000</v>
      </c>
      <c r="C28" s="134">
        <f t="shared" si="0"/>
        <v>0.13272727272727272</v>
      </c>
      <c r="D28" s="77"/>
      <c r="E28" s="327"/>
    </row>
    <row r="29" spans="1:5" ht="16.5" customHeight="1">
      <c r="A29" s="245" t="s">
        <v>254</v>
      </c>
      <c r="B29" s="177">
        <v>100000</v>
      </c>
      <c r="C29" s="134">
        <f t="shared" si="0"/>
        <v>9.0909090909090905E-3</v>
      </c>
      <c r="E29" s="258"/>
    </row>
    <row r="30" spans="1:5" ht="16.5" customHeight="1">
      <c r="A30" s="245" t="s">
        <v>207</v>
      </c>
      <c r="B30" s="177">
        <v>1698000</v>
      </c>
      <c r="C30" s="134">
        <f t="shared" si="0"/>
        <v>0.15436363636363637</v>
      </c>
      <c r="E30" s="258"/>
    </row>
    <row r="31" spans="1:5" ht="16.5" customHeight="1">
      <c r="A31" s="245" t="s">
        <v>232</v>
      </c>
      <c r="B31" s="177">
        <v>1000000</v>
      </c>
      <c r="C31" s="134">
        <f t="shared" si="0"/>
        <v>9.0909090909090912E-2</v>
      </c>
      <c r="E31" s="258"/>
    </row>
    <row r="32" spans="1:5" ht="16.5" customHeight="1">
      <c r="A32" s="245" t="s">
        <v>208</v>
      </c>
      <c r="B32" s="177">
        <v>2495000</v>
      </c>
      <c r="C32" s="134">
        <f t="shared" si="0"/>
        <v>0.22681818181818181</v>
      </c>
      <c r="E32" s="258"/>
    </row>
    <row r="33" spans="1:5" ht="16.5" customHeight="1">
      <c r="A33" s="245" t="s">
        <v>191</v>
      </c>
      <c r="B33" s="177">
        <v>100000</v>
      </c>
      <c r="C33" s="134">
        <f t="shared" si="0"/>
        <v>9.0909090909090905E-3</v>
      </c>
      <c r="E33" s="258"/>
    </row>
    <row r="34" spans="1:5" ht="16.5" customHeight="1">
      <c r="A34" s="246" t="s">
        <v>192</v>
      </c>
      <c r="B34" s="181">
        <v>330000</v>
      </c>
      <c r="C34" s="134">
        <f t="shared" si="0"/>
        <v>0.03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11000000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11000000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11000000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5280000</v>
      </c>
      <c r="E23" s="56">
        <f>'Schedule B - II'!C22</f>
        <v>220000</v>
      </c>
      <c r="F23" s="110">
        <f>'Schedule B - II'!C23</f>
        <v>0</v>
      </c>
      <c r="G23" s="110">
        <f>'Schedule B - II'!C24</f>
        <v>3850000</v>
      </c>
      <c r="H23" s="110">
        <f>'Schedule B - II'!C25</f>
        <v>1650000</v>
      </c>
      <c r="I23" s="110">
        <f>'Schedule B - II'!C26</f>
        <v>0</v>
      </c>
      <c r="J23" s="56">
        <f>'Schedule B - II'!C27</f>
        <v>0</v>
      </c>
      <c r="K23" s="56">
        <f>'Schedule B - II'!C28</f>
        <v>0</v>
      </c>
      <c r="L23" s="56">
        <f>SUM(D23:K23)</f>
        <v>11000000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5280000</v>
      </c>
      <c r="E24" s="312">
        <f>+E23</f>
        <v>220000</v>
      </c>
      <c r="F24" s="712">
        <f>+F23+G23</f>
        <v>3850000</v>
      </c>
      <c r="G24" s="713"/>
      <c r="H24" s="712">
        <f>+H23+I23</f>
        <v>1650000</v>
      </c>
      <c r="I24" s="713"/>
      <c r="J24" s="313">
        <f>J23</f>
        <v>0</v>
      </c>
      <c r="K24" s="311">
        <f>+K23</f>
        <v>0</v>
      </c>
      <c r="L24" s="311">
        <f>SUM(D24:K24)</f>
        <v>11000000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5280000</v>
      </c>
      <c r="E25" s="57">
        <f t="shared" si="2"/>
        <v>220000</v>
      </c>
      <c r="F25" s="57">
        <f t="shared" si="2"/>
        <v>0</v>
      </c>
      <c r="G25" s="57">
        <f t="shared" si="2"/>
        <v>3850000</v>
      </c>
      <c r="H25" s="57">
        <f t="shared" si="2"/>
        <v>1650000</v>
      </c>
      <c r="I25" s="57">
        <f t="shared" si="2"/>
        <v>0</v>
      </c>
      <c r="J25" s="57">
        <f t="shared" si="2"/>
        <v>0</v>
      </c>
      <c r="K25" s="57">
        <f t="shared" si="2"/>
        <v>0</v>
      </c>
      <c r="L25" s="57">
        <f t="shared" si="2"/>
        <v>11000000</v>
      </c>
    </row>
    <row r="27" spans="1:14">
      <c r="K27" s="101" t="s">
        <v>228</v>
      </c>
      <c r="L27" s="108">
        <f>SUM(D25:K25)</f>
        <v>11000000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75" zoomScaleNormal="75" workbookViewId="0">
      <selection activeCell="D13" sqref="D1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425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426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7627777</v>
      </c>
      <c r="E13" s="488">
        <v>55136</v>
      </c>
      <c r="F13" s="488">
        <v>0</v>
      </c>
      <c r="G13" s="488">
        <v>480704</v>
      </c>
      <c r="H13" s="488">
        <v>239776</v>
      </c>
      <c r="I13" s="488">
        <v>18465</v>
      </c>
      <c r="J13" s="488">
        <v>0</v>
      </c>
      <c r="K13" s="488">
        <v>0</v>
      </c>
      <c r="L13" s="488">
        <f>SUM(D13:K13)</f>
        <v>8421858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3849280</v>
      </c>
      <c r="E14" s="488">
        <v>65665</v>
      </c>
      <c r="F14" s="488">
        <v>3173</v>
      </c>
      <c r="G14" s="488">
        <v>1359978</v>
      </c>
      <c r="H14" s="488">
        <v>263902</v>
      </c>
      <c r="I14" s="488">
        <v>527</v>
      </c>
      <c r="J14" s="488">
        <v>0</v>
      </c>
      <c r="K14" s="488">
        <v>0</v>
      </c>
      <c r="L14" s="488">
        <f t="shared" ref="L14:L19" si="0">SUM(D14:K14)</f>
        <v>5542525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5642945</v>
      </c>
      <c r="E15" s="488">
        <v>32319</v>
      </c>
      <c r="F15" s="488">
        <v>12000</v>
      </c>
      <c r="G15" s="488">
        <v>3381984</v>
      </c>
      <c r="H15" s="488">
        <v>169213</v>
      </c>
      <c r="I15" s="488">
        <v>0</v>
      </c>
      <c r="J15" s="488">
        <v>0</v>
      </c>
      <c r="K15" s="488">
        <v>0</v>
      </c>
      <c r="L15" s="488">
        <f t="shared" si="0"/>
        <v>9238461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1232519</v>
      </c>
      <c r="E16" s="488">
        <v>7350</v>
      </c>
      <c r="F16" s="488">
        <v>50000</v>
      </c>
      <c r="G16" s="488">
        <v>140990</v>
      </c>
      <c r="H16" s="488">
        <v>125172</v>
      </c>
      <c r="I16" s="488">
        <v>0</v>
      </c>
      <c r="J16" s="488">
        <v>0</v>
      </c>
      <c r="K16" s="488">
        <v>0</v>
      </c>
      <c r="L16" s="488">
        <f t="shared" si="0"/>
        <v>1556031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126402</v>
      </c>
      <c r="E17" s="488">
        <v>1600</v>
      </c>
      <c r="F17" s="488">
        <v>0</v>
      </c>
      <c r="G17" s="488">
        <v>116498</v>
      </c>
      <c r="H17" s="488">
        <v>500</v>
      </c>
      <c r="I17" s="488">
        <v>0</v>
      </c>
      <c r="J17" s="488">
        <v>0</v>
      </c>
      <c r="K17" s="488">
        <v>0</v>
      </c>
      <c r="L17" s="488">
        <f t="shared" si="0"/>
        <v>245000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85138</v>
      </c>
      <c r="E18" s="488">
        <v>3000</v>
      </c>
      <c r="F18" s="488">
        <v>0</v>
      </c>
      <c r="G18" s="488">
        <v>531517</v>
      </c>
      <c r="H18" s="488">
        <v>10000</v>
      </c>
      <c r="I18" s="488">
        <v>0</v>
      </c>
      <c r="J18" s="488">
        <v>0</v>
      </c>
      <c r="K18" s="488">
        <v>0</v>
      </c>
      <c r="L18" s="488">
        <f t="shared" si="0"/>
        <v>629655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574800</v>
      </c>
      <c r="E19" s="488">
        <v>0</v>
      </c>
      <c r="F19" s="488">
        <v>1817289</v>
      </c>
      <c r="G19" s="488">
        <v>744036</v>
      </c>
      <c r="H19" s="488">
        <v>41472</v>
      </c>
      <c r="I19" s="488">
        <v>1200</v>
      </c>
      <c r="J19" s="488">
        <v>0</v>
      </c>
      <c r="K19" s="488">
        <v>0</v>
      </c>
      <c r="L19" s="488">
        <f t="shared" si="0"/>
        <v>3178797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30000</v>
      </c>
      <c r="K20" s="488">
        <v>0</v>
      </c>
      <c r="L20" s="488">
        <f t="shared" ref="L20" si="1">SUM(D20:K20)</f>
        <v>30000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19138861</v>
      </c>
      <c r="E21" s="506">
        <f t="shared" ref="E21:L21" si="2">E13+E14+E15+E16+E17+E18+E19+E20</f>
        <v>165070</v>
      </c>
      <c r="F21" s="506">
        <f t="shared" si="2"/>
        <v>1882462</v>
      </c>
      <c r="G21" s="506">
        <f t="shared" si="2"/>
        <v>6755707</v>
      </c>
      <c r="H21" s="506">
        <f t="shared" si="2"/>
        <v>850035</v>
      </c>
      <c r="I21" s="506">
        <f t="shared" si="2"/>
        <v>20192</v>
      </c>
      <c r="J21" s="506">
        <f t="shared" si="2"/>
        <v>30000</v>
      </c>
      <c r="K21" s="506">
        <f t="shared" si="2"/>
        <v>0</v>
      </c>
      <c r="L21" s="506">
        <f t="shared" si="2"/>
        <v>28842327</v>
      </c>
      <c r="N21" s="428">
        <f>SUM(D21:K21)</f>
        <v>28842327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19138861</v>
      </c>
      <c r="E22" s="517">
        <f>+E21</f>
        <v>165070</v>
      </c>
      <c r="F22" s="721">
        <f>+F21+G21</f>
        <v>8638169</v>
      </c>
      <c r="G22" s="722"/>
      <c r="H22" s="721">
        <f>+H21+I21</f>
        <v>870227</v>
      </c>
      <c r="I22" s="722"/>
      <c r="J22" s="518">
        <f>J21</f>
        <v>30000</v>
      </c>
      <c r="K22" s="516">
        <f>+K21</f>
        <v>0</v>
      </c>
      <c r="L22" s="516">
        <f>SUM(D22:K22)</f>
        <v>28842327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5280000</v>
      </c>
      <c r="E25" s="507">
        <f>'Schedule B - II'!C22</f>
        <v>220000</v>
      </c>
      <c r="F25" s="512">
        <f>'Schedule B - II'!C23</f>
        <v>0</v>
      </c>
      <c r="G25" s="512">
        <f>'Schedule B - II'!C24</f>
        <v>3850000</v>
      </c>
      <c r="H25" s="512">
        <f>'Schedule B - II'!C25</f>
        <v>1650000</v>
      </c>
      <c r="I25" s="512">
        <f>'Schedule B - II'!C26</f>
        <v>0</v>
      </c>
      <c r="J25" s="507">
        <f>'Schedule B - II'!C27</f>
        <v>0</v>
      </c>
      <c r="K25" s="507">
        <f>'Schedule B - II'!C28</f>
        <v>0</v>
      </c>
      <c r="L25" s="507">
        <f>SUM(D25:K25)</f>
        <v>11000000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5280000</v>
      </c>
      <c r="E26" s="517">
        <f>+E25</f>
        <v>220000</v>
      </c>
      <c r="F26" s="721">
        <f>+F25+G25</f>
        <v>3850000</v>
      </c>
      <c r="G26" s="722"/>
      <c r="H26" s="721">
        <f>+H25+I25</f>
        <v>1650000</v>
      </c>
      <c r="I26" s="722"/>
      <c r="J26" s="518">
        <f>J25</f>
        <v>0</v>
      </c>
      <c r="K26" s="516">
        <f>+K25</f>
        <v>0</v>
      </c>
      <c r="L26" s="516">
        <f>+L25</f>
        <v>11000000</v>
      </c>
      <c r="N26" s="428">
        <f>SUM(D26:K26)</f>
        <v>11000000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24418861</v>
      </c>
      <c r="E27" s="57">
        <f t="shared" ref="E27:L27" si="3">E21+E24+E25</f>
        <v>385070</v>
      </c>
      <c r="F27" s="57">
        <f t="shared" si="3"/>
        <v>1882462</v>
      </c>
      <c r="G27" s="57">
        <f t="shared" si="3"/>
        <v>10605707</v>
      </c>
      <c r="H27" s="57">
        <f t="shared" si="3"/>
        <v>2500035</v>
      </c>
      <c r="I27" s="57">
        <f t="shared" si="3"/>
        <v>20192</v>
      </c>
      <c r="J27" s="57">
        <f t="shared" si="3"/>
        <v>30000</v>
      </c>
      <c r="K27" s="57">
        <f t="shared" si="3"/>
        <v>0</v>
      </c>
      <c r="L27" s="57">
        <f t="shared" si="3"/>
        <v>39842327</v>
      </c>
      <c r="N27" s="430">
        <f>SUM(D27:K27)</f>
        <v>39842327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28842327</v>
      </c>
      <c r="N34" s="481" t="s">
        <v>228</v>
      </c>
      <c r="O34" s="108">
        <f>SUM(D22:K22)</f>
        <v>28842327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11000000</v>
      </c>
      <c r="N35" s="481"/>
      <c r="O35" s="108">
        <f>SUM(D26:K26)</f>
        <v>11000000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39842327</v>
      </c>
      <c r="O37" s="534">
        <f>SUM(O34:O36)</f>
        <v>39842327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19138861</v>
      </c>
      <c r="E40" s="406">
        <f t="shared" ref="E40:K40" si="4">E21</f>
        <v>165070</v>
      </c>
      <c r="F40" s="406">
        <f t="shared" si="4"/>
        <v>1882462</v>
      </c>
      <c r="G40" s="406">
        <f t="shared" si="4"/>
        <v>6755707</v>
      </c>
      <c r="H40" s="406">
        <f t="shared" si="4"/>
        <v>850035</v>
      </c>
      <c r="I40" s="406">
        <f t="shared" si="4"/>
        <v>20192</v>
      </c>
      <c r="J40" s="406">
        <f t="shared" si="4"/>
        <v>30000</v>
      </c>
      <c r="K40" s="406">
        <f t="shared" si="4"/>
        <v>0</v>
      </c>
      <c r="L40" s="407">
        <f>L21</f>
        <v>28842327</v>
      </c>
    </row>
    <row r="41" spans="1:15">
      <c r="A41" s="405" t="s">
        <v>275</v>
      </c>
      <c r="B41" s="9"/>
      <c r="C41" s="9"/>
      <c r="D41" s="494">
        <f>'Schedule B - 1'!C18</f>
        <v>19138861</v>
      </c>
      <c r="E41" s="494">
        <f>'Schedule B - 1'!C19</f>
        <v>165070</v>
      </c>
      <c r="F41" s="494">
        <f>'Schedule B - 1'!C20</f>
        <v>1882462</v>
      </c>
      <c r="G41" s="494">
        <f>'Schedule B - 1'!C21</f>
        <v>6755707</v>
      </c>
      <c r="H41" s="494">
        <f>'Schedule B - 1'!C22</f>
        <v>850035</v>
      </c>
      <c r="I41" s="494">
        <f>'Schedule B - 1'!C23</f>
        <v>20192</v>
      </c>
      <c r="J41" s="494">
        <f>'Schedule B - 1'!C24</f>
        <v>30000</v>
      </c>
      <c r="K41" s="494">
        <f>'Schedule B - 1'!C25</f>
        <v>0</v>
      </c>
      <c r="L41" s="495">
        <f>'Schedule B - 1'!C26</f>
        <v>28842327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0</v>
      </c>
      <c r="K42" s="496">
        <f t="shared" si="5"/>
        <v>0</v>
      </c>
      <c r="L42" s="497">
        <f t="shared" si="5"/>
        <v>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5280000</v>
      </c>
      <c r="E46" s="490">
        <f t="shared" si="6"/>
        <v>220000</v>
      </c>
      <c r="F46" s="490">
        <f t="shared" si="6"/>
        <v>0</v>
      </c>
      <c r="G46" s="490">
        <f t="shared" si="6"/>
        <v>3850000</v>
      </c>
      <c r="H46" s="490">
        <f t="shared" si="6"/>
        <v>1650000</v>
      </c>
      <c r="I46" s="490">
        <f t="shared" si="6"/>
        <v>0</v>
      </c>
      <c r="J46" s="490">
        <f t="shared" si="6"/>
        <v>0</v>
      </c>
      <c r="K46" s="490">
        <f t="shared" si="6"/>
        <v>0</v>
      </c>
      <c r="L46" s="540">
        <f t="shared" si="6"/>
        <v>11000000</v>
      </c>
    </row>
    <row r="47" spans="1:15">
      <c r="A47" s="405" t="s">
        <v>275</v>
      </c>
      <c r="B47" s="9"/>
      <c r="C47" s="9"/>
      <c r="D47" s="490">
        <f>'Schedule B - II'!C21</f>
        <v>5280000</v>
      </c>
      <c r="E47" s="490">
        <f>'Schedule B - II'!C22</f>
        <v>220000</v>
      </c>
      <c r="F47" s="490">
        <f>'Schedule B - II'!C23</f>
        <v>0</v>
      </c>
      <c r="G47" s="490">
        <f>'Schedule B - II'!C24</f>
        <v>3850000</v>
      </c>
      <c r="H47" s="490">
        <f>'Schedule B - II'!C25</f>
        <v>1650000</v>
      </c>
      <c r="I47" s="490">
        <f>'Schedule B - II'!C26</f>
        <v>0</v>
      </c>
      <c r="J47" s="490">
        <f>'Schedule B - II'!C27</f>
        <v>0</v>
      </c>
      <c r="K47" s="490">
        <f>'Schedule B - II'!C28</f>
        <v>0</v>
      </c>
      <c r="L47" s="540">
        <f>'Schedule B - II'!C29</f>
        <v>11000000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5280000</v>
      </c>
      <c r="E25" s="56">
        <f>'Schedule B - II'!C22</f>
        <v>220000</v>
      </c>
      <c r="F25" s="110">
        <f>'Schedule B - II'!C23</f>
        <v>0</v>
      </c>
      <c r="G25" s="110">
        <f>'Schedule B - II'!C24</f>
        <v>3850000</v>
      </c>
      <c r="H25" s="110">
        <f>'Schedule B - II'!C25</f>
        <v>1650000</v>
      </c>
      <c r="I25" s="110">
        <f>'Schedule B - II'!C26</f>
        <v>0</v>
      </c>
      <c r="J25" s="56">
        <f>'Schedule B - II'!C27</f>
        <v>0</v>
      </c>
      <c r="K25" s="56">
        <f>'Schedule B - II'!C28</f>
        <v>0</v>
      </c>
      <c r="L25" s="56">
        <f>SUM(D25:K25)</f>
        <v>11000000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5280000</v>
      </c>
      <c r="E26" s="416">
        <f>+E25</f>
        <v>220000</v>
      </c>
      <c r="F26" s="728">
        <f>+F25+G25</f>
        <v>3850000</v>
      </c>
      <c r="G26" s="729"/>
      <c r="H26" s="728">
        <f>+H25+I25</f>
        <v>1650000</v>
      </c>
      <c r="I26" s="729"/>
      <c r="J26" s="419">
        <f>J25</f>
        <v>0</v>
      </c>
      <c r="K26" s="415">
        <f>+K25</f>
        <v>0</v>
      </c>
      <c r="L26" s="415">
        <f>+L25</f>
        <v>11000000</v>
      </c>
      <c r="N26" s="428">
        <f>SUM(D26:K26)</f>
        <v>11000000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5280000</v>
      </c>
      <c r="E27" s="57">
        <f t="shared" ref="E27:L27" si="2">E21+E24+E25</f>
        <v>220000</v>
      </c>
      <c r="F27" s="57">
        <f t="shared" si="2"/>
        <v>0</v>
      </c>
      <c r="G27" s="57">
        <f t="shared" si="2"/>
        <v>3850000</v>
      </c>
      <c r="H27" s="57">
        <f t="shared" si="2"/>
        <v>1650000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11000000</v>
      </c>
      <c r="N27" s="430">
        <f>SUM(D27:K27)</f>
        <v>11000000</v>
      </c>
    </row>
    <row r="29" spans="1:14">
      <c r="K29" s="101" t="s">
        <v>228</v>
      </c>
      <c r="L29" s="108">
        <f>SUM(D27:K27)</f>
        <v>11000000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19138861</v>
      </c>
      <c r="E35" s="322">
        <f>'Schedule B - 1'!C19</f>
        <v>165070</v>
      </c>
      <c r="F35" s="322">
        <f>'Schedule B - 1'!C20</f>
        <v>1882462</v>
      </c>
      <c r="G35" s="322">
        <f>'Schedule B - 1'!C21</f>
        <v>6755707</v>
      </c>
      <c r="H35" s="322">
        <f>'Schedule B - 1'!C22</f>
        <v>850035</v>
      </c>
      <c r="I35" s="322">
        <f>'Schedule B - 1'!C23</f>
        <v>20192</v>
      </c>
      <c r="J35" s="322">
        <f>'Schedule B - 1'!C24</f>
        <v>30000</v>
      </c>
      <c r="K35" s="322">
        <f>'Schedule B - 1'!C25</f>
        <v>0</v>
      </c>
      <c r="L35" s="323">
        <f>'Schedule B - 1'!C26</f>
        <v>28842327</v>
      </c>
    </row>
    <row r="36" spans="1:12" ht="13.5" thickBot="1">
      <c r="A36" s="405" t="s">
        <v>252</v>
      </c>
      <c r="B36" s="9"/>
      <c r="C36" s="9"/>
      <c r="D36" s="316">
        <f>+D34-D35</f>
        <v>-19138861</v>
      </c>
      <c r="E36" s="316">
        <f t="shared" ref="E36:L36" si="6">+E34-E35</f>
        <v>-165070</v>
      </c>
      <c r="F36" s="316">
        <f t="shared" si="6"/>
        <v>-1882462</v>
      </c>
      <c r="G36" s="316">
        <f t="shared" si="6"/>
        <v>-6755707</v>
      </c>
      <c r="H36" s="316">
        <f t="shared" si="6"/>
        <v>-850035</v>
      </c>
      <c r="I36" s="316">
        <f t="shared" si="6"/>
        <v>-20192</v>
      </c>
      <c r="J36" s="316">
        <f t="shared" si="6"/>
        <v>-30000</v>
      </c>
      <c r="K36" s="316">
        <f t="shared" si="6"/>
        <v>0</v>
      </c>
      <c r="L36" s="409">
        <f t="shared" si="6"/>
        <v>-28842327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5280000</v>
      </c>
      <c r="E34" s="56">
        <f>'Schedule B - II'!C22</f>
        <v>220000</v>
      </c>
      <c r="F34" s="110">
        <f>'Schedule B - II'!C23</f>
        <v>0</v>
      </c>
      <c r="G34" s="110">
        <f>'Schedule B - II'!C24</f>
        <v>3850000</v>
      </c>
      <c r="H34" s="110">
        <f>'Schedule B - II'!C25</f>
        <v>1650000</v>
      </c>
      <c r="I34" s="110">
        <f>'Schedule B - II'!C26</f>
        <v>0</v>
      </c>
      <c r="J34" s="56">
        <f>'Schedule B - II'!C27</f>
        <v>0</v>
      </c>
      <c r="K34" s="56">
        <f>'Schedule B - II'!C28</f>
        <v>0</v>
      </c>
      <c r="L34" s="56">
        <f>SUM(D34:K34)</f>
        <v>11000000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5280000</v>
      </c>
      <c r="E35" s="416">
        <f>+E34</f>
        <v>220000</v>
      </c>
      <c r="F35" s="728">
        <f>+F34+G34</f>
        <v>3850000</v>
      </c>
      <c r="G35" s="729"/>
      <c r="H35" s="728">
        <f>+H34+I34</f>
        <v>1650000</v>
      </c>
      <c r="I35" s="729"/>
      <c r="J35" s="419">
        <f>J34</f>
        <v>0</v>
      </c>
      <c r="K35" s="415">
        <f>+K34</f>
        <v>0</v>
      </c>
      <c r="L35" s="415">
        <f>+L34</f>
        <v>11000000</v>
      </c>
      <c r="N35" s="428">
        <f>SUM(D35:K35)</f>
        <v>11000000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5280000</v>
      </c>
      <c r="E36" s="57">
        <f t="shared" si="4"/>
        <v>220000</v>
      </c>
      <c r="F36" s="57">
        <f t="shared" si="4"/>
        <v>0</v>
      </c>
      <c r="G36" s="57">
        <f t="shared" si="4"/>
        <v>3850000</v>
      </c>
      <c r="H36" s="57">
        <f t="shared" si="4"/>
        <v>1650000</v>
      </c>
      <c r="I36" s="57">
        <f t="shared" si="4"/>
        <v>0</v>
      </c>
      <c r="J36" s="57">
        <f t="shared" si="4"/>
        <v>0</v>
      </c>
      <c r="K36" s="57">
        <f t="shared" si="4"/>
        <v>0</v>
      </c>
      <c r="L36" s="57">
        <f t="shared" si="4"/>
        <v>11000000</v>
      </c>
      <c r="N36" s="430">
        <f>SUM(D36:K36)</f>
        <v>11000000</v>
      </c>
    </row>
    <row r="38" spans="1:14">
      <c r="K38" s="101" t="s">
        <v>228</v>
      </c>
      <c r="L38" s="108">
        <f>SUM(D36:K36)</f>
        <v>11000000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19138861</v>
      </c>
      <c r="E44" s="322">
        <f>'Schedule B - 1'!C19</f>
        <v>165070</v>
      </c>
      <c r="F44" s="322">
        <f>'Schedule B - 1'!C20</f>
        <v>1882462</v>
      </c>
      <c r="G44" s="322">
        <f>'Schedule B - 1'!C21</f>
        <v>6755707</v>
      </c>
      <c r="H44" s="322">
        <f>'Schedule B - 1'!C22</f>
        <v>850035</v>
      </c>
      <c r="I44" s="322">
        <f>'Schedule B - 1'!C23</f>
        <v>20192</v>
      </c>
      <c r="J44" s="322">
        <f>'Schedule B - 1'!C24</f>
        <v>30000</v>
      </c>
      <c r="K44" s="322">
        <f>'Schedule B - 1'!C25</f>
        <v>0</v>
      </c>
      <c r="L44" s="323">
        <f>'Schedule B - 1'!C26</f>
        <v>28842327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-19138861</v>
      </c>
      <c r="E45" s="316">
        <f t="shared" si="8"/>
        <v>-165070</v>
      </c>
      <c r="F45" s="316">
        <f t="shared" si="8"/>
        <v>-1882462</v>
      </c>
      <c r="G45" s="316">
        <f t="shared" si="8"/>
        <v>-6755707</v>
      </c>
      <c r="H45" s="316">
        <f t="shared" si="8"/>
        <v>-850035</v>
      </c>
      <c r="I45" s="316">
        <f t="shared" si="8"/>
        <v>-20192</v>
      </c>
      <c r="J45" s="316">
        <f t="shared" si="8"/>
        <v>-30000</v>
      </c>
      <c r="K45" s="316">
        <f t="shared" si="8"/>
        <v>0</v>
      </c>
      <c r="L45" s="409">
        <f t="shared" si="8"/>
        <v>-28842327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5280000</v>
      </c>
      <c r="E25" s="56">
        <f>'Schedule B - II'!C22</f>
        <v>220000</v>
      </c>
      <c r="F25" s="110">
        <f>'Schedule B - II'!C23</f>
        <v>0</v>
      </c>
      <c r="G25" s="110">
        <f>'Schedule B - II'!C24</f>
        <v>3850000</v>
      </c>
      <c r="H25" s="110">
        <f>'Schedule B - II'!C25</f>
        <v>1650000</v>
      </c>
      <c r="I25" s="110">
        <f>'Schedule B - II'!C26</f>
        <v>0</v>
      </c>
      <c r="J25" s="56">
        <f>'Schedule B - II'!C27</f>
        <v>0</v>
      </c>
      <c r="K25" s="56">
        <f>'Schedule B - II'!C28</f>
        <v>0</v>
      </c>
      <c r="L25" s="56">
        <f>SUM(D25:K25)</f>
        <v>11000000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5280000</v>
      </c>
      <c r="E26" s="416">
        <f>+E25</f>
        <v>220000</v>
      </c>
      <c r="F26" s="728">
        <f>+F25+G25</f>
        <v>3850000</v>
      </c>
      <c r="G26" s="729"/>
      <c r="H26" s="728">
        <f>+H25+I25</f>
        <v>1650000</v>
      </c>
      <c r="I26" s="729"/>
      <c r="J26" s="419">
        <f>J25</f>
        <v>0</v>
      </c>
      <c r="K26" s="415">
        <f>+K25</f>
        <v>0</v>
      </c>
      <c r="L26" s="415">
        <f>+L25</f>
        <v>11000000</v>
      </c>
      <c r="N26" s="428">
        <f>SUM(D26:K26)</f>
        <v>11000000</v>
      </c>
    </row>
    <row r="27" spans="1:14" s="1" customFormat="1" ht="24" customHeight="1">
      <c r="A27" s="64" t="s">
        <v>301</v>
      </c>
      <c r="B27" s="72"/>
      <c r="C27" s="69"/>
      <c r="D27" s="57">
        <f>D21+D25</f>
        <v>5280000</v>
      </c>
      <c r="E27" s="57">
        <f t="shared" ref="E27:L27" si="2">E21+E25</f>
        <v>220000</v>
      </c>
      <c r="F27" s="57">
        <f t="shared" si="2"/>
        <v>0</v>
      </c>
      <c r="G27" s="57">
        <f t="shared" si="2"/>
        <v>3850000</v>
      </c>
      <c r="H27" s="57">
        <f t="shared" si="2"/>
        <v>1650000</v>
      </c>
      <c r="I27" s="57">
        <f t="shared" si="2"/>
        <v>0</v>
      </c>
      <c r="J27" s="57">
        <f t="shared" si="2"/>
        <v>0</v>
      </c>
      <c r="K27" s="57">
        <f t="shared" si="2"/>
        <v>0</v>
      </c>
      <c r="L27" s="57">
        <f t="shared" si="2"/>
        <v>11000000</v>
      </c>
      <c r="N27" s="430">
        <f>SUM(D27:K27)</f>
        <v>11000000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11000000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19138861</v>
      </c>
      <c r="E38" s="404">
        <f>'Schedule B - 1'!C19</f>
        <v>165070</v>
      </c>
      <c r="F38" s="404">
        <f>'Schedule B - 1'!C20</f>
        <v>1882462</v>
      </c>
      <c r="G38" s="404">
        <f>'Schedule B - 1'!C21</f>
        <v>6755707</v>
      </c>
      <c r="H38" s="404">
        <f>'Schedule B - 1'!C22</f>
        <v>850035</v>
      </c>
      <c r="I38" s="404">
        <f>'Schedule B - 1'!C23</f>
        <v>20192</v>
      </c>
      <c r="J38" s="404">
        <f>'Schedule B - 1'!C24</f>
        <v>30000</v>
      </c>
      <c r="K38" s="404">
        <f>'Schedule B - 1'!C25</f>
        <v>0</v>
      </c>
      <c r="L38" s="408">
        <f>'Schedule B - 1'!C26</f>
        <v>28842327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-19138861</v>
      </c>
      <c r="E39" s="316">
        <f t="shared" si="5"/>
        <v>-165070</v>
      </c>
      <c r="F39" s="316">
        <f t="shared" si="5"/>
        <v>-1882462</v>
      </c>
      <c r="G39" s="316">
        <f t="shared" si="5"/>
        <v>-6755707</v>
      </c>
      <c r="H39" s="316">
        <f t="shared" si="5"/>
        <v>-850035</v>
      </c>
      <c r="I39" s="316">
        <f t="shared" si="5"/>
        <v>-20192</v>
      </c>
      <c r="J39" s="316">
        <f t="shared" si="5"/>
        <v>-30000</v>
      </c>
      <c r="K39" s="316">
        <f t="shared" si="5"/>
        <v>0</v>
      </c>
      <c r="L39" s="409">
        <f t="shared" si="5"/>
        <v>-28842327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30" sqref="D30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70000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>
        <v>485</v>
      </c>
      <c r="B27" s="642">
        <v>90</v>
      </c>
      <c r="C27" s="637">
        <v>1</v>
      </c>
      <c r="D27" s="680">
        <v>7000000</v>
      </c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7070000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C12" sqref="C12:D12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425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426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8421858</v>
      </c>
      <c r="F17" s="130">
        <f>E17/E$25</f>
        <v>0.29199648142121126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5542525</v>
      </c>
      <c r="F18" s="134">
        <f t="shared" ref="F18:F24" si="0">E18/E$25</f>
        <v>0.19216636022467951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9238461</v>
      </c>
      <c r="F19" s="134">
        <f t="shared" si="0"/>
        <v>0.32030914149194689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1556031</v>
      </c>
      <c r="F20" s="134">
        <f t="shared" si="0"/>
        <v>5.3949565165113067E-2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245000</v>
      </c>
      <c r="F21" s="134">
        <f t="shared" si="0"/>
        <v>8.4944602424069319E-3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629655</v>
      </c>
      <c r="F22" s="134">
        <f t="shared" si="0"/>
        <v>2.1830936179317292E-2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3178797</v>
      </c>
      <c r="F23" s="134">
        <f t="shared" si="0"/>
        <v>0.11021291728645889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30000</v>
      </c>
      <c r="F24" s="134">
        <f t="shared" si="0"/>
        <v>1.040137988866155E-3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28842327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17939390</v>
      </c>
      <c r="F30" s="130">
        <f>E30/E$34</f>
        <v>0.62198136786952041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10902937</v>
      </c>
      <c r="F31" s="130">
        <f>E31/E$34</f>
        <v>0.37801863213047965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0</v>
      </c>
      <c r="F32" s="130">
        <f>E32/E$34</f>
        <v>0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28842327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Center for Veterinary Health Sciences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0</v>
      </c>
      <c r="J49" s="530" t="e">
        <f>+I49/I$56</f>
        <v>#DIV/0!</v>
      </c>
    </row>
    <row r="50" spans="1:10" ht="14.25" customHeight="1">
      <c r="A50" s="125"/>
      <c r="B50" s="146"/>
      <c r="C50" s="146"/>
      <c r="D50" s="128" t="s">
        <v>25</v>
      </c>
      <c r="E50" s="233">
        <v>8421858</v>
      </c>
      <c r="F50" s="130"/>
      <c r="G50" s="16"/>
      <c r="H50" s="1" t="s">
        <v>11</v>
      </c>
      <c r="I50" s="108">
        <f>E59</f>
        <v>0</v>
      </c>
      <c r="J50" s="530" t="e">
        <f t="shared" ref="J50:J56" si="1">+I50/I$56</f>
        <v>#DIV/0!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0</v>
      </c>
      <c r="J51" s="530" t="e">
        <f t="shared" si="1"/>
        <v>#DIV/0!</v>
      </c>
    </row>
    <row r="52" spans="1:10" ht="14.25" customHeight="1">
      <c r="A52" s="125"/>
      <c r="B52" s="146"/>
      <c r="C52" s="146"/>
      <c r="D52" s="132" t="s">
        <v>27</v>
      </c>
      <c r="E52" s="177">
        <v>0</v>
      </c>
      <c r="F52" s="134"/>
      <c r="G52" s="16"/>
      <c r="H52" s="1" t="s">
        <v>13</v>
      </c>
      <c r="I52" s="108">
        <f>E75</f>
        <v>0</v>
      </c>
      <c r="J52" s="530" t="e">
        <f t="shared" si="1"/>
        <v>#DIV/0!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0</v>
      </c>
      <c r="J53" s="530" t="e">
        <f t="shared" si="1"/>
        <v>#DIV/0!</v>
      </c>
    </row>
    <row r="54" spans="1:10" ht="14.25" customHeight="1">
      <c r="A54" s="125"/>
      <c r="B54" s="146"/>
      <c r="C54" s="146"/>
      <c r="D54" s="155" t="s">
        <v>132</v>
      </c>
      <c r="E54" s="657">
        <v>0</v>
      </c>
      <c r="F54" s="156"/>
      <c r="G54" s="16"/>
      <c r="H54" s="1" t="s">
        <v>15</v>
      </c>
      <c r="I54" s="108">
        <f>E97</f>
        <v>0</v>
      </c>
      <c r="J54" s="530" t="e">
        <f t="shared" si="1"/>
        <v>#DIV/0!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8421858</v>
      </c>
      <c r="F55" s="160">
        <f>E55/E$117</f>
        <v>0.29199648142121126</v>
      </c>
      <c r="G55" s="16"/>
      <c r="H55" s="1" t="s">
        <v>335</v>
      </c>
      <c r="I55" s="108">
        <f>E108</f>
        <v>0</v>
      </c>
      <c r="J55" s="530" t="e">
        <f t="shared" si="1"/>
        <v>#DIV/0!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0</v>
      </c>
      <c r="J56" s="531" t="e">
        <f t="shared" si="1"/>
        <v>#DIV/0!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5542525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0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5542525</v>
      </c>
      <c r="F60" s="160">
        <f>E60/E$117</f>
        <v>0.19216636022467951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9238461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0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9238461</v>
      </c>
      <c r="F66" s="160">
        <f>E66/E$117</f>
        <v>0.32030914149194689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0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484591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0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1071440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0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1556031</v>
      </c>
      <c r="F76" s="160">
        <f>E76/E$117</f>
        <v>5.3949565165113067E-2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Center for Veterinary Health Sciences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0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0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0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245000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0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0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245000</v>
      </c>
      <c r="F91" s="160">
        <f>E91/E$117</f>
        <v>8.4944602424069319E-3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505075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0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18863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105717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0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629655</v>
      </c>
      <c r="F98" s="160">
        <f>E98/E$117</f>
        <v>2.1830936179317292E-2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270628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517610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460155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1766116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0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164288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0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0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3178797</v>
      </c>
      <c r="F109" s="160">
        <f>E109/E$117</f>
        <v>0.11021291728645889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30000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30000</v>
      </c>
      <c r="F115" s="160">
        <f>E115/E$117</f>
        <v>1.040137988866155E-3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28842327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Center for Veterinary Health Sciences</v>
      </c>
      <c r="E124" s="593">
        <f>E17</f>
        <v>8421858</v>
      </c>
      <c r="F124" s="593">
        <f>E18</f>
        <v>5542525</v>
      </c>
      <c r="G124" s="593">
        <f>E19</f>
        <v>9238461</v>
      </c>
      <c r="H124" s="593">
        <f>E20</f>
        <v>1556031</v>
      </c>
      <c r="I124" s="593">
        <f>E21</f>
        <v>245000</v>
      </c>
      <c r="J124" s="593">
        <f>E22</f>
        <v>629655</v>
      </c>
      <c r="K124" s="593">
        <f>E23</f>
        <v>3178797</v>
      </c>
      <c r="L124" s="593">
        <f>E24</f>
        <v>30000</v>
      </c>
      <c r="M124" s="594">
        <f>E25</f>
        <v>28842327</v>
      </c>
      <c r="N124" s="595"/>
      <c r="O124" s="593"/>
      <c r="P124" s="593" t="s">
        <v>320</v>
      </c>
      <c r="Q124" s="593"/>
      <c r="R124" s="593">
        <f>E30</f>
        <v>17939390</v>
      </c>
      <c r="S124" s="593">
        <f>E31</f>
        <v>10902937</v>
      </c>
      <c r="T124" s="593">
        <f>E32</f>
        <v>0</v>
      </c>
      <c r="U124" s="593">
        <f>+E33</f>
        <v>0</v>
      </c>
      <c r="V124" s="594">
        <f>E34</f>
        <v>28842327</v>
      </c>
      <c r="W124" s="596">
        <f t="shared" ref="W124" si="2">SUM(E124:L124)</f>
        <v>28842327</v>
      </c>
      <c r="X124" s="597">
        <f t="shared" ref="X124" si="3">W124-V124</f>
        <v>0</v>
      </c>
      <c r="Y124" s="598">
        <f>E50</f>
        <v>8421858</v>
      </c>
      <c r="Z124" s="599">
        <f>+E51</f>
        <v>0</v>
      </c>
      <c r="AA124" s="599">
        <f>+E52</f>
        <v>0</v>
      </c>
      <c r="AB124" s="599">
        <f>+E53</f>
        <v>0</v>
      </c>
      <c r="AC124" s="600">
        <f>+E54</f>
        <v>0</v>
      </c>
      <c r="AD124" s="601">
        <f>+E55</f>
        <v>8421858</v>
      </c>
      <c r="AE124" s="602">
        <f t="shared" ref="AE124" si="4">SUM(Y124:AC124)</f>
        <v>8421858</v>
      </c>
      <c r="AF124" s="601">
        <f>+E57</f>
        <v>0</v>
      </c>
      <c r="AG124" s="600">
        <f>+E58</f>
        <v>5542525</v>
      </c>
      <c r="AH124" s="600">
        <f>+E59</f>
        <v>0</v>
      </c>
      <c r="AI124" s="603">
        <f>+E60</f>
        <v>5542525</v>
      </c>
      <c r="AJ124" s="604">
        <f t="shared" ref="AJ124" si="5">SUM(AF124:AH124)</f>
        <v>5542525</v>
      </c>
      <c r="AK124" s="601">
        <f>+E62</f>
        <v>9238461</v>
      </c>
      <c r="AL124" s="600">
        <f>+E63</f>
        <v>0</v>
      </c>
      <c r="AM124" s="600">
        <f>+E64</f>
        <v>0</v>
      </c>
      <c r="AN124" s="600">
        <f>+E65</f>
        <v>0</v>
      </c>
      <c r="AO124" s="603">
        <f>+E66</f>
        <v>9238461</v>
      </c>
      <c r="AP124" s="604">
        <f t="shared" ref="AP124" si="6">SUM(AK124:AN124)</f>
        <v>9238461</v>
      </c>
      <c r="AQ124" s="598">
        <f>+E68</f>
        <v>0</v>
      </c>
      <c r="AR124" s="599">
        <f>+E69</f>
        <v>0</v>
      </c>
      <c r="AS124" s="599">
        <f>+E70</f>
        <v>484591</v>
      </c>
      <c r="AT124" s="599">
        <f>+E71</f>
        <v>0</v>
      </c>
      <c r="AU124" s="599">
        <f>+E72</f>
        <v>1071440</v>
      </c>
      <c r="AV124" s="599">
        <f>+E73</f>
        <v>0</v>
      </c>
      <c r="AW124" s="599">
        <f>+E74</f>
        <v>0</v>
      </c>
      <c r="AX124" s="599">
        <f>+E75</f>
        <v>0</v>
      </c>
      <c r="AY124" s="598">
        <f>+E76</f>
        <v>1556031</v>
      </c>
      <c r="AZ124" s="604">
        <f t="shared" ref="AZ124" si="7">SUM(AQ124:AX124)</f>
        <v>1556031</v>
      </c>
      <c r="BA124" s="605"/>
      <c r="BB124" s="605"/>
      <c r="BC124" s="605"/>
      <c r="BD124" s="605" t="s">
        <v>320</v>
      </c>
      <c r="BE124" s="605"/>
      <c r="BF124" s="598">
        <f>+E83</f>
        <v>0</v>
      </c>
      <c r="BG124" s="599">
        <f>+E84</f>
        <v>0</v>
      </c>
      <c r="BH124" s="599">
        <f>+E85</f>
        <v>0</v>
      </c>
      <c r="BI124" s="599">
        <f>+E86</f>
        <v>0</v>
      </c>
      <c r="BJ124" s="599">
        <f>+E87</f>
        <v>245000</v>
      </c>
      <c r="BK124" s="599">
        <f>+E88</f>
        <v>0</v>
      </c>
      <c r="BL124" s="599">
        <f>+E89</f>
        <v>0</v>
      </c>
      <c r="BM124" s="599">
        <f>+E90</f>
        <v>0</v>
      </c>
      <c r="BN124" s="598">
        <f>+E91</f>
        <v>245000</v>
      </c>
      <c r="BO124" s="604">
        <f t="shared" ref="BO124" si="8">SUM(BF124:BM124)</f>
        <v>245000</v>
      </c>
      <c r="BP124" s="601">
        <f>+E93</f>
        <v>505075</v>
      </c>
      <c r="BQ124" s="600">
        <f>+E94</f>
        <v>0</v>
      </c>
      <c r="BR124" s="600">
        <f>+E95</f>
        <v>18863</v>
      </c>
      <c r="BS124" s="600">
        <f>+E96</f>
        <v>105717</v>
      </c>
      <c r="BT124" s="600">
        <f>+E97</f>
        <v>0</v>
      </c>
      <c r="BU124" s="601">
        <f>+E98</f>
        <v>629655</v>
      </c>
      <c r="BV124" s="604">
        <f t="shared" ref="BV124" si="9">SUM(BP124:BT124)</f>
        <v>629655</v>
      </c>
      <c r="BW124" s="599">
        <f>+E100</f>
        <v>270628</v>
      </c>
      <c r="BX124" s="599">
        <f>+E101</f>
        <v>517610</v>
      </c>
      <c r="BY124" s="599">
        <f>+E102</f>
        <v>460155</v>
      </c>
      <c r="BZ124" s="599">
        <f>+E103</f>
        <v>1766116</v>
      </c>
      <c r="CA124" s="599">
        <f>+E104</f>
        <v>0</v>
      </c>
      <c r="CB124" s="599">
        <f>+E105</f>
        <v>164288</v>
      </c>
      <c r="CC124" s="599">
        <f>+E106</f>
        <v>0</v>
      </c>
      <c r="CD124" s="599">
        <f>+E107</f>
        <v>0</v>
      </c>
      <c r="CE124" s="598">
        <f>+E108</f>
        <v>0</v>
      </c>
      <c r="CF124" s="598">
        <f>+E109</f>
        <v>3178797</v>
      </c>
      <c r="CG124" s="607">
        <f>SUM(BW124:CE124)</f>
        <v>3178797</v>
      </c>
      <c r="CH124" s="598">
        <f>+E111</f>
        <v>30000</v>
      </c>
      <c r="CI124" s="599">
        <f>+E112</f>
        <v>0</v>
      </c>
      <c r="CJ124" s="601">
        <f>+E113</f>
        <v>0</v>
      </c>
      <c r="CK124" s="608">
        <f>+E114</f>
        <v>0</v>
      </c>
      <c r="CL124" s="609">
        <f>+E115</f>
        <v>30000</v>
      </c>
      <c r="CM124" s="610">
        <f>SUM(CH124:CK124)</f>
        <v>30000</v>
      </c>
      <c r="CN124" s="605">
        <f>+AD124+AI124+AO124+AY124+BN124+BU124+CF124+CL124</f>
        <v>28842327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topLeftCell="A4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426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5385034</v>
      </c>
      <c r="D13" s="176">
        <f>C13/C26</f>
        <v>0.18670594782452887</v>
      </c>
    </row>
    <row r="14" spans="1:8" ht="20.25" customHeight="1">
      <c r="A14" s="188" t="s">
        <v>115</v>
      </c>
      <c r="B14" s="132" t="s">
        <v>120</v>
      </c>
      <c r="C14" s="177">
        <v>5889486</v>
      </c>
      <c r="D14" s="176">
        <f t="shared" ref="D14:D19" si="0">C14/C$26</f>
        <v>0.20419593744984585</v>
      </c>
      <c r="H14" s="619"/>
    </row>
    <row r="15" spans="1:8" ht="20.25" customHeight="1">
      <c r="A15" s="188" t="s">
        <v>116</v>
      </c>
      <c r="B15" s="132" t="s">
        <v>121</v>
      </c>
      <c r="C15" s="177">
        <v>3104963</v>
      </c>
      <c r="D15" s="176">
        <f t="shared" si="0"/>
        <v>0.1076529990107941</v>
      </c>
    </row>
    <row r="16" spans="1:8" ht="20.25" customHeight="1">
      <c r="A16" s="188" t="s">
        <v>117</v>
      </c>
      <c r="B16" s="132" t="s">
        <v>122</v>
      </c>
      <c r="C16" s="177">
        <v>4744378</v>
      </c>
      <c r="D16" s="176">
        <f t="shared" si="0"/>
        <v>0.16449359304469435</v>
      </c>
    </row>
    <row r="17" spans="1:11" ht="20.25" customHeight="1">
      <c r="A17" s="188" t="s">
        <v>118</v>
      </c>
      <c r="B17" s="132" t="s">
        <v>123</v>
      </c>
      <c r="C17" s="177">
        <v>15000</v>
      </c>
      <c r="D17" s="176">
        <f t="shared" si="0"/>
        <v>5.2006899443307749E-4</v>
      </c>
    </row>
    <row r="18" spans="1:11" ht="20.25" customHeight="1">
      <c r="A18" s="188"/>
      <c r="B18" s="178" t="s">
        <v>143</v>
      </c>
      <c r="C18" s="247">
        <f>SUM(C13:C17)</f>
        <v>19138861</v>
      </c>
      <c r="D18" s="663">
        <f t="shared" si="0"/>
        <v>0.66356854632429618</v>
      </c>
      <c r="K18" s="619"/>
    </row>
    <row r="19" spans="1:11" ht="20.25" customHeight="1">
      <c r="A19" s="188">
        <v>2</v>
      </c>
      <c r="B19" s="132" t="s">
        <v>67</v>
      </c>
      <c r="C19" s="181">
        <v>165070</v>
      </c>
      <c r="D19" s="182">
        <f t="shared" si="0"/>
        <v>5.7231859274045399E-3</v>
      </c>
    </row>
    <row r="20" spans="1:11" ht="20.25" customHeight="1">
      <c r="A20" s="188">
        <v>3</v>
      </c>
      <c r="B20" s="132" t="s">
        <v>55</v>
      </c>
      <c r="C20" s="177">
        <v>1882462</v>
      </c>
      <c r="D20" s="176">
        <f>C20/C26</f>
        <v>6.5267341293231987E-2</v>
      </c>
    </row>
    <row r="21" spans="1:11" ht="20.25" customHeight="1">
      <c r="A21" s="188">
        <v>4</v>
      </c>
      <c r="B21" s="132" t="s">
        <v>432</v>
      </c>
      <c r="C21" s="177">
        <v>6755707</v>
      </c>
      <c r="D21" s="176">
        <f>C21/C26</f>
        <v>0.23422891641163349</v>
      </c>
    </row>
    <row r="22" spans="1:11" ht="20.25" customHeight="1">
      <c r="A22" s="188">
        <v>5</v>
      </c>
      <c r="B22" s="132" t="s">
        <v>69</v>
      </c>
      <c r="C22" s="177">
        <v>850035</v>
      </c>
      <c r="D22" s="176">
        <f>C22/C26</f>
        <v>2.9471789845528066E-2</v>
      </c>
    </row>
    <row r="23" spans="1:11" ht="20.25" customHeight="1">
      <c r="A23" s="188">
        <v>6</v>
      </c>
      <c r="B23" s="132" t="s">
        <v>70</v>
      </c>
      <c r="C23" s="177">
        <v>20192</v>
      </c>
      <c r="D23" s="176">
        <f>C23/C26</f>
        <v>7.0008220903951333E-4</v>
      </c>
    </row>
    <row r="24" spans="1:11" ht="20.25" customHeight="1">
      <c r="A24" s="188">
        <v>7</v>
      </c>
      <c r="B24" s="132" t="s">
        <v>71</v>
      </c>
      <c r="C24" s="177">
        <v>30000</v>
      </c>
      <c r="D24" s="176">
        <f>C24/C26</f>
        <v>1.040137988866155E-3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28842327</v>
      </c>
      <c r="D26" s="186">
        <f>D18+D19+D20+D21+D22+D23+D24+D25</f>
        <v>0.99999999999999989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28842327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zoomScale="75" workbookViewId="0">
      <selection activeCell="B38" sqref="B38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2698486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2698486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10902937</v>
      </c>
      <c r="D17" s="130">
        <f t="shared" ref="D17:D30" si="0">C17/C$31</f>
        <v>0.37801863213047965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0</v>
      </c>
      <c r="D18" s="130">
        <f t="shared" si="0"/>
        <v>0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5171291</v>
      </c>
      <c r="D21" s="134">
        <f t="shared" si="0"/>
        <v>0.17929520735272159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2587687</v>
      </c>
      <c r="D22" s="134">
        <f t="shared" si="0"/>
        <v>8.9718385066503134E-2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455075</v>
      </c>
      <c r="D23" s="134">
        <f t="shared" si="0"/>
        <v>1.5778026509442183E-2</v>
      </c>
      <c r="E23" s="20"/>
      <c r="F23" s="258"/>
    </row>
    <row r="24" spans="1:6" ht="15" customHeight="1">
      <c r="A24" s="208" t="s">
        <v>211</v>
      </c>
      <c r="B24" s="668"/>
      <c r="C24" s="168">
        <v>2200337</v>
      </c>
      <c r="D24" s="209">
        <f t="shared" si="0"/>
        <v>7.6288470066926295E-2</v>
      </c>
      <c r="E24" s="20"/>
      <c r="F24" s="258"/>
    </row>
    <row r="25" spans="1:6" ht="15" customHeight="1">
      <c r="A25" s="208" t="s">
        <v>236</v>
      </c>
      <c r="B25" s="669"/>
      <c r="C25" s="129">
        <v>1300000</v>
      </c>
      <c r="D25" s="209">
        <f t="shared" si="0"/>
        <v>4.5072646184200045E-2</v>
      </c>
      <c r="E25" s="20"/>
      <c r="F25" s="258"/>
    </row>
    <row r="26" spans="1:6" ht="15" customHeight="1">
      <c r="A26" s="207" t="s">
        <v>145</v>
      </c>
      <c r="B26" s="670"/>
      <c r="C26" s="129">
        <v>1435000</v>
      </c>
      <c r="D26" s="134">
        <f t="shared" si="0"/>
        <v>4.9753267134097744E-2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4790000</v>
      </c>
      <c r="D29" s="134">
        <f t="shared" si="0"/>
        <v>0.16607536555562941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28842327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31540813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28842327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2698486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240000</v>
      </c>
      <c r="C38" s="556">
        <v>0</v>
      </c>
      <c r="D38" s="557">
        <f>SUM(B38:C38)</f>
        <v>240000</v>
      </c>
      <c r="E38" s="559"/>
      <c r="F38" s="22"/>
    </row>
    <row r="39" spans="1:6" ht="15" customHeight="1">
      <c r="A39" s="558" t="s">
        <v>200</v>
      </c>
      <c r="B39" s="559">
        <v>215075</v>
      </c>
      <c r="C39" s="560">
        <v>0</v>
      </c>
      <c r="D39" s="561">
        <f>SUM(B39:C39)</f>
        <v>215075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455075</v>
      </c>
      <c r="C40" s="563">
        <f>SUM(C38:C39)</f>
        <v>0</v>
      </c>
      <c r="D40" s="564">
        <f>SUM(D38:D39)</f>
        <v>455075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17939390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17939390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0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240000</v>
      </c>
      <c r="B54" s="469">
        <f>B39</f>
        <v>215075</v>
      </c>
      <c r="C54" s="470">
        <f>B40</f>
        <v>455075</v>
      </c>
      <c r="D54" s="621" t="s">
        <v>315</v>
      </c>
      <c r="E54" s="470">
        <f>C38</f>
        <v>0</v>
      </c>
      <c r="F54" s="470">
        <f>C39</f>
        <v>0</v>
      </c>
      <c r="G54" s="471">
        <f>C40</f>
        <v>0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455075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-455075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8" sqref="E28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1100000</v>
      </c>
      <c r="F14" s="130">
        <f>E14/E$22</f>
        <v>0.1</v>
      </c>
    </row>
    <row r="15" spans="1:6" ht="19.5" customHeight="1">
      <c r="A15" s="125"/>
      <c r="B15" s="146"/>
      <c r="C15" s="131" t="s">
        <v>11</v>
      </c>
      <c r="D15" s="132"/>
      <c r="E15" s="177">
        <v>9834000</v>
      </c>
      <c r="F15" s="134">
        <f t="shared" ref="F15:F21" si="0">E15/E$22</f>
        <v>0.89400000000000002</v>
      </c>
    </row>
    <row r="16" spans="1:6" ht="19.5" customHeight="1">
      <c r="A16" s="125"/>
      <c r="B16" s="146"/>
      <c r="C16" s="131" t="s">
        <v>12</v>
      </c>
      <c r="D16" s="132"/>
      <c r="E16" s="177">
        <v>66000</v>
      </c>
      <c r="F16" s="134">
        <f t="shared" si="0"/>
        <v>6.0000000000000001E-3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0</v>
      </c>
      <c r="F21" s="134">
        <f t="shared" si="0"/>
        <v>0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11000000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v>11000000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11000000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7" sqref="C27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0</v>
      </c>
      <c r="D16" s="134">
        <f>C16/C$29</f>
        <v>0</v>
      </c>
      <c r="E16" s="146"/>
    </row>
    <row r="17" spans="1:5" ht="20.25" customHeight="1">
      <c r="A17" s="188" t="s">
        <v>115</v>
      </c>
      <c r="B17" s="180" t="s">
        <v>120</v>
      </c>
      <c r="C17" s="177">
        <v>2750000</v>
      </c>
      <c r="D17" s="134">
        <f t="shared" ref="D17:D28" si="0">C17/C$29</f>
        <v>0.25</v>
      </c>
      <c r="E17" s="20"/>
    </row>
    <row r="18" spans="1:5" ht="20.25" customHeight="1">
      <c r="A18" s="188" t="s">
        <v>116</v>
      </c>
      <c r="B18" s="180" t="s">
        <v>121</v>
      </c>
      <c r="C18" s="177">
        <v>1430000</v>
      </c>
      <c r="D18" s="134">
        <f t="shared" si="0"/>
        <v>0.13</v>
      </c>
      <c r="E18" s="20"/>
    </row>
    <row r="19" spans="1:5" ht="20.25" customHeight="1">
      <c r="A19" s="188" t="s">
        <v>117</v>
      </c>
      <c r="B19" s="180" t="s">
        <v>122</v>
      </c>
      <c r="C19" s="177">
        <v>1100000</v>
      </c>
      <c r="D19" s="134">
        <f t="shared" si="0"/>
        <v>0.1</v>
      </c>
      <c r="E19" s="20"/>
    </row>
    <row r="20" spans="1:5" ht="20.25" customHeight="1">
      <c r="A20" s="188" t="s">
        <v>118</v>
      </c>
      <c r="B20" s="180" t="s">
        <v>123</v>
      </c>
      <c r="C20" s="177">
        <v>0</v>
      </c>
      <c r="D20" s="134">
        <f t="shared" si="0"/>
        <v>0</v>
      </c>
      <c r="E20" s="20"/>
    </row>
    <row r="21" spans="1:5" ht="20.25" customHeight="1">
      <c r="A21" s="188"/>
      <c r="B21" s="178" t="s">
        <v>127</v>
      </c>
      <c r="C21" s="242">
        <f>SUM(C16:C20)</f>
        <v>5280000</v>
      </c>
      <c r="D21" s="662">
        <f t="shared" si="0"/>
        <v>0.48</v>
      </c>
      <c r="E21" s="20"/>
    </row>
    <row r="22" spans="1:5" ht="20.25" customHeight="1">
      <c r="A22" s="188">
        <v>2</v>
      </c>
      <c r="B22" s="180" t="s">
        <v>67</v>
      </c>
      <c r="C22" s="181">
        <v>220000</v>
      </c>
      <c r="D22" s="130">
        <f t="shared" si="0"/>
        <v>0.02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3850000</v>
      </c>
      <c r="D24" s="134">
        <f t="shared" si="0"/>
        <v>0.35</v>
      </c>
      <c r="E24" s="20"/>
    </row>
    <row r="25" spans="1:5" ht="20.25" customHeight="1">
      <c r="A25" s="188">
        <v>5</v>
      </c>
      <c r="B25" s="180" t="s">
        <v>69</v>
      </c>
      <c r="C25" s="177">
        <v>1650000</v>
      </c>
      <c r="D25" s="134">
        <f t="shared" si="0"/>
        <v>0.15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0</v>
      </c>
      <c r="D27" s="134">
        <f t="shared" si="0"/>
        <v>0</v>
      </c>
      <c r="E27" s="20"/>
    </row>
    <row r="28" spans="1:5" ht="20.25" customHeight="1">
      <c r="A28" s="125">
        <v>8</v>
      </c>
      <c r="B28" s="345" t="s">
        <v>72</v>
      </c>
      <c r="C28" s="660">
        <v>0</v>
      </c>
      <c r="D28" s="134">
        <f t="shared" si="0"/>
        <v>0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11000000</v>
      </c>
      <c r="D29" s="239">
        <f>D21+D22+D23+D24+D25+D26+D27+D28</f>
        <v>1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11000000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2013-05-08T20:43:14Z</cp:lastPrinted>
  <dcterms:created xsi:type="dcterms:W3CDTF">1997-04-10T14:32:54Z</dcterms:created>
  <dcterms:modified xsi:type="dcterms:W3CDTF">2013-06-12T18:37:22Z</dcterms:modified>
</cp:coreProperties>
</file>